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ve Calc" sheetId="1" r:id="rId1"/>
  </sheets>
  <definedNames>
    <definedName name="_xlnm.Print_Area" localSheetId="0">'Live Calc'!$A$1:$F$71</definedName>
  </definedNames>
  <calcPr fullCalcOnLoad="1"/>
</workbook>
</file>

<file path=xl/sharedStrings.xml><?xml version="1.0" encoding="utf-8"?>
<sst xmlns="http://schemas.openxmlformats.org/spreadsheetml/2006/main" count="140" uniqueCount="75">
  <si>
    <t xml:space="preserve">Implemented by Anthony Shao, Microcosm. Contact bookproject@smad.com </t>
  </si>
  <si>
    <t>User Inputs In Orange</t>
  </si>
  <si>
    <t>Gateway Terminal Type</t>
  </si>
  <si>
    <t>Satellite Antenna, Type</t>
  </si>
  <si>
    <t>User Terminal Type</t>
  </si>
  <si>
    <t>Total Capacity</t>
  </si>
  <si>
    <t>Units</t>
  </si>
  <si>
    <t>GHz</t>
  </si>
  <si>
    <t>m</t>
  </si>
  <si>
    <t>deg</t>
  </si>
  <si>
    <t>dBi</t>
  </si>
  <si>
    <t>W</t>
  </si>
  <si>
    <t>dB</t>
  </si>
  <si>
    <t>dBW</t>
  </si>
  <si>
    <t>km</t>
  </si>
  <si>
    <t>%</t>
  </si>
  <si>
    <t>dB-K</t>
  </si>
  <si>
    <t>dB/K</t>
  </si>
  <si>
    <t>dB-Hz</t>
  </si>
  <si>
    <t>MHz</t>
  </si>
  <si>
    <t>Mbps</t>
  </si>
  <si>
    <t xml:space="preserve">     Diameter</t>
  </si>
  <si>
    <t xml:space="preserve">     Beamwidth</t>
  </si>
  <si>
    <t xml:space="preserve">     Gain</t>
  </si>
  <si>
    <t xml:space="preserve">     Backoff and Line Loss</t>
  </si>
  <si>
    <t xml:space="preserve">     Space Loss</t>
  </si>
  <si>
    <t xml:space="preserve">     Net Path Loss</t>
  </si>
  <si>
    <t xml:space="preserve">     Antenna Efficiency</t>
  </si>
  <si>
    <t xml:space="preserve">     Line Loss on Satellite</t>
  </si>
  <si>
    <t xml:space="preserve">     Antenna Gain</t>
  </si>
  <si>
    <t xml:space="preserve">     Line Loss</t>
  </si>
  <si>
    <t>Tracking</t>
  </si>
  <si>
    <r>
      <t xml:space="preserve">     Receiver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</si>
  <si>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Uplink</t>
    </r>
  </si>
  <si>
    <r>
      <t xml:space="preserve">     Satellite T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Power</t>
    </r>
  </si>
  <si>
    <r>
      <t xml:space="preserve">     Gain, </t>
    </r>
    <r>
      <rPr>
        <i/>
        <sz val="10"/>
        <rFont val="Arial"/>
        <family val="2"/>
      </rPr>
      <t>G</t>
    </r>
  </si>
  <si>
    <r>
      <t xml:space="preserve">     Receive Carrier Power Per User, </t>
    </r>
    <r>
      <rPr>
        <i/>
        <sz val="10"/>
        <rFont val="Arial"/>
        <family val="2"/>
      </rPr>
      <t>C</t>
    </r>
  </si>
  <si>
    <t xml:space="preserve">     System Noise Temperature</t>
  </si>
  <si>
    <t xml:space="preserve">     Atmospheric Losses</t>
  </si>
  <si>
    <t>Propagation Range</t>
  </si>
  <si>
    <t>Handheld</t>
  </si>
  <si>
    <t>Earth Cover</t>
  </si>
  <si>
    <t xml:space="preserve">     Power</t>
  </si>
  <si>
    <t xml:space="preserve">     User EIRP</t>
  </si>
  <si>
    <t xml:space="preserve">     Fade Margin</t>
  </si>
  <si>
    <t>kbps</t>
  </si>
  <si>
    <t>Carrier Bandwidth</t>
  </si>
  <si>
    <t>No. Simultaneous Carriers</t>
  </si>
  <si>
    <t>No. Simultaneous Users</t>
  </si>
  <si>
    <t>Total Bandwidth</t>
  </si>
  <si>
    <t>Link Closes?</t>
  </si>
  <si>
    <r>
      <t xml:space="preserve">     Effective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 xml:space="preserve">T, </t>
    </r>
    <r>
      <rPr>
        <sz val="10"/>
        <rFont val="Arial"/>
        <family val="2"/>
      </rPr>
      <t>satellite</t>
    </r>
  </si>
  <si>
    <t xml:space="preserve">     User Data Rate</t>
  </si>
  <si>
    <t xml:space="preserve">     Antenna Beamwidth</t>
  </si>
  <si>
    <t xml:space="preserve">     EIRP, Satellite</t>
  </si>
  <si>
    <t xml:space="preserve">     EIRP per Carrier</t>
  </si>
  <si>
    <r>
      <t xml:space="preserve">     </t>
    </r>
    <r>
      <rPr>
        <i/>
        <sz val="10"/>
        <rFont val="Arial"/>
        <family val="2"/>
      </rPr>
      <t>G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, Gateway</t>
    </r>
  </si>
  <si>
    <t>User Data Rate</t>
  </si>
  <si>
    <t>Users/Carrier</t>
  </si>
  <si>
    <r>
      <t xml:space="preserve">     Received Carrier Power, </t>
    </r>
    <r>
      <rPr>
        <i/>
        <sz val="10"/>
        <rFont val="Arial"/>
        <family val="2"/>
      </rPr>
      <t>C</t>
    </r>
  </si>
  <si>
    <t>USER UPLINK FREQUENCY</t>
  </si>
  <si>
    <t>SAT-GW DOWNLINK FREQUENCY</t>
  </si>
  <si>
    <t>Table 16web-4. Return Link Budget: Comparison of Cases for Handheld Users</t>
  </si>
  <si>
    <t>SCS Earth</t>
  </si>
  <si>
    <t>SCS Spot</t>
  </si>
  <si>
    <t>GEO Spot</t>
  </si>
  <si>
    <t>Steer Spot</t>
  </si>
  <si>
    <t>Fixed Spot</t>
  </si>
  <si>
    <t>See text for explanation.</t>
  </si>
  <si>
    <t>Version 1. February 8, 2012. Microcosm, Inc.</t>
  </si>
  <si>
    <t>SCS Return Link Cases</t>
  </si>
  <si>
    <r>
      <t xml:space="preserve">     Available</t>
    </r>
    <r>
      <rPr>
        <i/>
        <sz val="10"/>
        <rFont val="Arial"/>
        <family val="2"/>
      </rPr>
      <t xml:space="preserve"> 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2"/>
      </rPr>
      <t>, Downlink</t>
    </r>
  </si>
  <si>
    <r>
      <t xml:space="preserve">     End-to-End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</si>
  <si>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r>
      <t xml:space="preserve">     Required </t>
    </r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b</t>
    </r>
    <r>
      <rPr>
        <sz val="10"/>
        <rFont val="Arial"/>
        <family val="2"/>
      </rPr>
      <t>/</t>
    </r>
    <r>
      <rPr>
        <i/>
        <sz val="10"/>
        <rFont val="Arial"/>
        <family val="2"/>
      </rPr>
      <t>N</t>
    </r>
    <r>
      <rPr>
        <i/>
        <vertAlign val="subscript"/>
        <sz val="10"/>
        <rFont val="Arial"/>
        <family val="2"/>
      </rPr>
      <t>o</t>
    </r>
  </si>
  <si>
    <t xml:space="preserve">     Link Margin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</si>
</sst>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" fillId="0" borderId="0" xfId="55" applyNumberFormat="1" applyFont="1" applyFill="1" applyBorder="1">
      <alignment/>
      <protection/>
    </xf>
    <xf numFmtId="164" fontId="0" fillId="0" borderId="0" xfId="55" applyNumberFormat="1" applyFont="1" applyFill="1" applyBorder="1">
      <alignment/>
      <protection/>
    </xf>
    <xf numFmtId="164" fontId="3" fillId="0" borderId="0" xfId="55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15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65" fontId="0" fillId="15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2" fontId="0" fillId="15" borderId="14" xfId="0" applyNumberForma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4" borderId="18" xfId="0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167" fontId="0" fillId="15" borderId="10" xfId="0" applyNumberFormat="1" applyFill="1" applyBorder="1" applyAlignment="1">
      <alignment horizontal="center"/>
    </xf>
    <xf numFmtId="166" fontId="0" fillId="15" borderId="1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2" fillId="4" borderId="2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ER_Numbers_and_Rates_v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1.7109375" style="4" customWidth="1"/>
    <col min="3" max="3" width="13.7109375" style="4" customWidth="1"/>
    <col min="4" max="4" width="11.7109375" style="4" customWidth="1"/>
    <col min="5" max="5" width="7.57421875" style="4" customWidth="1"/>
  </cols>
  <sheetData>
    <row r="1" ht="12.75">
      <c r="A1" s="1" t="s">
        <v>62</v>
      </c>
    </row>
    <row r="2" ht="12.75">
      <c r="A2" s="2" t="s">
        <v>0</v>
      </c>
    </row>
    <row r="3" ht="12.75">
      <c r="A3" s="2" t="s">
        <v>69</v>
      </c>
    </row>
    <row r="4" ht="12.75">
      <c r="A4" s="3" t="s">
        <v>68</v>
      </c>
    </row>
    <row r="5" ht="13.5" thickBot="1"/>
    <row r="6" spans="1:4" ht="13.5" thickBot="1">
      <c r="A6" s="11" t="s">
        <v>1</v>
      </c>
      <c r="B6" s="14"/>
      <c r="C6" s="14"/>
      <c r="D6" s="14"/>
    </row>
    <row r="7" ht="13.5" thickBot="1"/>
    <row r="8" spans="1:5" ht="13.5" thickBot="1">
      <c r="A8" s="24" t="s">
        <v>70</v>
      </c>
      <c r="B8" s="25" t="s">
        <v>63</v>
      </c>
      <c r="C8" s="25" t="s">
        <v>64</v>
      </c>
      <c r="D8" s="25" t="s">
        <v>65</v>
      </c>
      <c r="E8" s="26" t="s">
        <v>6</v>
      </c>
    </row>
    <row r="9" spans="1:5" ht="12.75">
      <c r="A9" s="19" t="s">
        <v>60</v>
      </c>
      <c r="B9" s="20">
        <v>1.62</v>
      </c>
      <c r="C9" s="20">
        <v>1.62</v>
      </c>
      <c r="D9" s="20">
        <v>1.62</v>
      </c>
      <c r="E9" s="36" t="s">
        <v>7</v>
      </c>
    </row>
    <row r="10" spans="1:5" ht="12.75">
      <c r="A10" s="15" t="s">
        <v>4</v>
      </c>
      <c r="B10" s="5" t="s">
        <v>40</v>
      </c>
      <c r="C10" s="5" t="s">
        <v>40</v>
      </c>
      <c r="D10" s="5" t="s">
        <v>40</v>
      </c>
      <c r="E10" s="37"/>
    </row>
    <row r="11" spans="1:5" ht="12.75">
      <c r="A11" s="16" t="s">
        <v>21</v>
      </c>
      <c r="B11" s="6">
        <v>0.08</v>
      </c>
      <c r="C11" s="6">
        <v>0.08</v>
      </c>
      <c r="D11" s="6">
        <v>0.08</v>
      </c>
      <c r="E11" s="37" t="s">
        <v>8</v>
      </c>
    </row>
    <row r="12" spans="1:5" ht="12.75">
      <c r="A12" s="16" t="s">
        <v>22</v>
      </c>
      <c r="B12" s="7">
        <f>21/(B9*B11)</f>
        <v>162.037037037037</v>
      </c>
      <c r="C12" s="7">
        <f>21/(C9*C11)</f>
        <v>162.037037037037</v>
      </c>
      <c r="D12" s="7">
        <f>21/(D9*D11)</f>
        <v>162.037037037037</v>
      </c>
      <c r="E12" s="37" t="s">
        <v>9</v>
      </c>
    </row>
    <row r="13" spans="1:5" ht="12.75">
      <c r="A13" s="17" t="s">
        <v>27</v>
      </c>
      <c r="B13" s="12">
        <v>0.55</v>
      </c>
      <c r="C13" s="12">
        <v>0.55</v>
      </c>
      <c r="D13" s="12">
        <v>0.55</v>
      </c>
      <c r="E13" s="37" t="s">
        <v>15</v>
      </c>
    </row>
    <row r="14" spans="1:5" ht="12.75">
      <c r="A14" s="16" t="s">
        <v>23</v>
      </c>
      <c r="B14" s="7">
        <f>20.4+20*LOG(B9)+20*LOG(B11)+10*LOG(B13)</f>
        <v>0.055726925633928115</v>
      </c>
      <c r="C14" s="7">
        <f>20.4+20*LOG(C9)+20*LOG(C11)+10*LOG(C13)</f>
        <v>0.055726925633928115</v>
      </c>
      <c r="D14" s="7">
        <f>20.4+20*LOG(D9)+20*LOG(D11)+10*LOG(D13)</f>
        <v>0.055726925633928115</v>
      </c>
      <c r="E14" s="37" t="s">
        <v>10</v>
      </c>
    </row>
    <row r="15" spans="1:5" ht="12.75">
      <c r="A15" s="16" t="s">
        <v>42</v>
      </c>
      <c r="B15" s="8">
        <v>1</v>
      </c>
      <c r="C15" s="8">
        <v>1</v>
      </c>
      <c r="D15" s="8">
        <v>1</v>
      </c>
      <c r="E15" s="37" t="s">
        <v>11</v>
      </c>
    </row>
    <row r="16" spans="1:5" ht="12.75">
      <c r="A16" s="16" t="s">
        <v>24</v>
      </c>
      <c r="B16" s="8">
        <v>0</v>
      </c>
      <c r="C16" s="8">
        <v>0</v>
      </c>
      <c r="D16" s="8">
        <v>0</v>
      </c>
      <c r="E16" s="37" t="s">
        <v>12</v>
      </c>
    </row>
    <row r="17" spans="1:5" ht="12.75">
      <c r="A17" s="21" t="s">
        <v>43</v>
      </c>
      <c r="B17" s="7">
        <f>10*LOG(B15)+B14+B16</f>
        <v>0.055726925633928115</v>
      </c>
      <c r="C17" s="7">
        <f>10*LOG(C15)+C14+C16</f>
        <v>0.055726925633928115</v>
      </c>
      <c r="D17" s="7">
        <f>10*LOG(D15)+D14+D16</f>
        <v>0.055726925633928115</v>
      </c>
      <c r="E17" s="37" t="s">
        <v>13</v>
      </c>
    </row>
    <row r="18" spans="1:5" ht="12.75">
      <c r="A18" s="15" t="s">
        <v>39</v>
      </c>
      <c r="B18" s="33">
        <v>26000</v>
      </c>
      <c r="C18" s="33">
        <v>26000</v>
      </c>
      <c r="D18" s="33">
        <v>39000</v>
      </c>
      <c r="E18" s="37" t="s">
        <v>14</v>
      </c>
    </row>
    <row r="19" spans="1:5" ht="12.75">
      <c r="A19" s="16" t="s">
        <v>25</v>
      </c>
      <c r="B19" s="9">
        <f>-(92.45+20*LOG(B18)+20*LOG(B9))</f>
        <v>-184.93976725026897</v>
      </c>
      <c r="C19" s="9">
        <f>-(92.45+20*LOG(C18)+20*LOG(C9))</f>
        <v>-184.93976725026897</v>
      </c>
      <c r="D19" s="9">
        <f>-(92.45+20*LOG(D18)+20*LOG(D9))</f>
        <v>-188.4615924313826</v>
      </c>
      <c r="E19" s="37" t="s">
        <v>12</v>
      </c>
    </row>
    <row r="20" spans="1:5" ht="12.75">
      <c r="A20" s="16" t="s">
        <v>38</v>
      </c>
      <c r="B20" s="8">
        <v>-0.4</v>
      </c>
      <c r="C20" s="8">
        <v>-0.4</v>
      </c>
      <c r="D20" s="8">
        <v>-0.4</v>
      </c>
      <c r="E20" s="37" t="s">
        <v>12</v>
      </c>
    </row>
    <row r="21" spans="1:5" ht="12.75">
      <c r="A21" s="16" t="s">
        <v>44</v>
      </c>
      <c r="B21" s="8">
        <v>-3</v>
      </c>
      <c r="C21" s="8">
        <v>-3</v>
      </c>
      <c r="D21" s="8">
        <v>-6</v>
      </c>
      <c r="E21" s="37" t="s">
        <v>12</v>
      </c>
    </row>
    <row r="22" spans="1:5" ht="12.75">
      <c r="A22" s="16" t="s">
        <v>26</v>
      </c>
      <c r="B22" s="9">
        <f>SUM(B19:B21)</f>
        <v>-188.33976725026898</v>
      </c>
      <c r="C22" s="9">
        <f>SUM(C19:C21)</f>
        <v>-188.33976725026898</v>
      </c>
      <c r="D22" s="9">
        <f>SUM(D19:D21)</f>
        <v>-194.8615924313826</v>
      </c>
      <c r="E22" s="37" t="s">
        <v>12</v>
      </c>
    </row>
    <row r="23" spans="1:5" ht="12.75">
      <c r="A23" s="15" t="s">
        <v>3</v>
      </c>
      <c r="B23" s="5" t="s">
        <v>41</v>
      </c>
      <c r="C23" s="5" t="s">
        <v>66</v>
      </c>
      <c r="D23" s="5" t="s">
        <v>67</v>
      </c>
      <c r="E23" s="37"/>
    </row>
    <row r="24" spans="1:5" ht="12.75">
      <c r="A24" s="16" t="s">
        <v>21</v>
      </c>
      <c r="B24" s="6">
        <v>0.5</v>
      </c>
      <c r="C24" s="6">
        <v>1.6</v>
      </c>
      <c r="D24" s="6">
        <v>7</v>
      </c>
      <c r="E24" s="37" t="s">
        <v>8</v>
      </c>
    </row>
    <row r="25" spans="1:5" ht="12.75">
      <c r="A25" s="16" t="s">
        <v>22</v>
      </c>
      <c r="B25" s="22">
        <f>21/(B9*B24)</f>
        <v>25.925925925925924</v>
      </c>
      <c r="C25" s="22">
        <f>21/(C9*C24)</f>
        <v>8.10185185185185</v>
      </c>
      <c r="D25" s="22">
        <f>21/(D9*D24)</f>
        <v>1.8518518518518519</v>
      </c>
      <c r="E25" s="37" t="s">
        <v>9</v>
      </c>
    </row>
    <row r="26" spans="1:5" ht="12.75">
      <c r="A26" s="16" t="s">
        <v>27</v>
      </c>
      <c r="B26" s="12">
        <v>0.5</v>
      </c>
      <c r="C26" s="12">
        <v>0.5</v>
      </c>
      <c r="D26" s="12">
        <v>0.5</v>
      </c>
      <c r="E26" s="37" t="s">
        <v>15</v>
      </c>
    </row>
    <row r="27" spans="1:5" ht="12.75">
      <c r="A27" s="16" t="s">
        <v>23</v>
      </c>
      <c r="B27" s="7">
        <f>20.4+20*LOG(B9)+20*LOG(B24)+10*LOG(B26)</f>
        <v>15.55940042093318</v>
      </c>
      <c r="C27" s="7">
        <f>20.4+20*LOG(C9)+20*LOG(C24)+10*LOG(C26)</f>
        <v>25.662399987331302</v>
      </c>
      <c r="D27" s="7">
        <f>20.4+20*LOG(D9)+20*LOG(D24)+10*LOG(D26)</f>
        <v>38.481961134497936</v>
      </c>
      <c r="E27" s="37" t="s">
        <v>10</v>
      </c>
    </row>
    <row r="28" spans="1:5" ht="12.75">
      <c r="A28" s="16" t="s">
        <v>28</v>
      </c>
      <c r="B28" s="8">
        <v>-1.5</v>
      </c>
      <c r="C28" s="8">
        <v>-1.5</v>
      </c>
      <c r="D28" s="8">
        <v>-2</v>
      </c>
      <c r="E28" s="37" t="s">
        <v>12</v>
      </c>
    </row>
    <row r="29" spans="1:5" ht="12.75">
      <c r="A29" s="18" t="s">
        <v>59</v>
      </c>
      <c r="B29" s="22">
        <f>B17+B27+B19+B20+B28+B21</f>
        <v>-174.22463990370187</v>
      </c>
      <c r="C29" s="22">
        <f>C17+C27+C19+C20+C28+C21</f>
        <v>-164.12164033730375</v>
      </c>
      <c r="D29" s="22">
        <f>D17+D27+D19+D20+D28+D21</f>
        <v>-158.32390437125073</v>
      </c>
      <c r="E29" s="37" t="s">
        <v>13</v>
      </c>
    </row>
    <row r="30" spans="1:5" ht="12.75">
      <c r="A30" s="16" t="s">
        <v>37</v>
      </c>
      <c r="B30" s="8">
        <v>27.3</v>
      </c>
      <c r="C30" s="34">
        <v>27.3</v>
      </c>
      <c r="D30" s="34">
        <v>27.3</v>
      </c>
      <c r="E30" s="37" t="s">
        <v>16</v>
      </c>
    </row>
    <row r="31" spans="1:5" ht="15" customHeight="1">
      <c r="A31" s="16" t="s">
        <v>51</v>
      </c>
      <c r="B31" s="28">
        <f>B27+B28-B30</f>
        <v>-13.24059957906682</v>
      </c>
      <c r="C31" s="28">
        <f>C27+C28-C30</f>
        <v>-3.137600012668699</v>
      </c>
      <c r="D31" s="28">
        <f>D27+D28-D30</f>
        <v>9.181961134497936</v>
      </c>
      <c r="E31" s="37" t="s">
        <v>17</v>
      </c>
    </row>
    <row r="32" spans="1:5" ht="15.75">
      <c r="A32" s="16" t="s">
        <v>32</v>
      </c>
      <c r="B32" s="28">
        <f>B29-B30+228.6</f>
        <v>27.075360096298112</v>
      </c>
      <c r="C32" s="9">
        <f>C29-C30+228.6</f>
        <v>37.17835966269624</v>
      </c>
      <c r="D32" s="9">
        <f>D29-D30+228.6</f>
        <v>42.97609562874925</v>
      </c>
      <c r="E32" s="37" t="s">
        <v>18</v>
      </c>
    </row>
    <row r="33" spans="1:5" ht="12.75">
      <c r="A33" s="16" t="s">
        <v>52</v>
      </c>
      <c r="B33" s="9">
        <f>10*LOG(B65*10^3)</f>
        <v>33.979400086720375</v>
      </c>
      <c r="C33" s="9">
        <f>10*LOG(C65*10^3)</f>
        <v>33.979400086720375</v>
      </c>
      <c r="D33" s="9">
        <f>10*LOG(D65*10^3)</f>
        <v>36.020599913279625</v>
      </c>
      <c r="E33" s="37" t="s">
        <v>18</v>
      </c>
    </row>
    <row r="34" spans="1:5" ht="16.5" thickBot="1">
      <c r="A34" s="29" t="s">
        <v>33</v>
      </c>
      <c r="B34" s="30">
        <f>B32-B33</f>
        <v>-6.9040399904222625</v>
      </c>
      <c r="C34" s="31">
        <f>C32-C33</f>
        <v>3.198959575975863</v>
      </c>
      <c r="D34" s="31">
        <f>D32-D33</f>
        <v>6.955495715469624</v>
      </c>
      <c r="E34" s="38" t="s">
        <v>12</v>
      </c>
    </row>
    <row r="35" spans="1:5" ht="12.75">
      <c r="A35" s="19" t="s">
        <v>61</v>
      </c>
      <c r="B35" s="20">
        <v>6.9</v>
      </c>
      <c r="C35" s="20">
        <v>6.9</v>
      </c>
      <c r="D35" s="20">
        <v>4.2</v>
      </c>
      <c r="E35" s="36" t="s">
        <v>7</v>
      </c>
    </row>
    <row r="36" spans="1:5" ht="12.75">
      <c r="A36" s="15" t="s">
        <v>3</v>
      </c>
      <c r="B36" s="5" t="s">
        <v>41</v>
      </c>
      <c r="C36" s="5" t="s">
        <v>41</v>
      </c>
      <c r="D36" s="5" t="s">
        <v>67</v>
      </c>
      <c r="E36" s="37"/>
    </row>
    <row r="37" spans="1:5" ht="12.75">
      <c r="A37" s="16" t="s">
        <v>21</v>
      </c>
      <c r="B37" s="6">
        <v>0.15</v>
      </c>
      <c r="C37" s="6">
        <v>0.15</v>
      </c>
      <c r="D37" s="6">
        <v>2.1</v>
      </c>
      <c r="E37" s="37" t="s">
        <v>8</v>
      </c>
    </row>
    <row r="38" spans="1:5" ht="12.75">
      <c r="A38" s="16" t="s">
        <v>53</v>
      </c>
      <c r="B38" s="22">
        <f>21/(B35*B37)</f>
        <v>20.28985507246377</v>
      </c>
      <c r="C38" s="22">
        <f>21/(C35*C37)</f>
        <v>20.28985507246377</v>
      </c>
      <c r="D38" s="22">
        <f>21/(D35*D37)</f>
        <v>2.380952380952381</v>
      </c>
      <c r="E38" s="37" t="s">
        <v>9</v>
      </c>
    </row>
    <row r="39" spans="1:5" ht="12.75">
      <c r="A39" s="16" t="s">
        <v>27</v>
      </c>
      <c r="B39" s="12">
        <v>0.5</v>
      </c>
      <c r="C39" s="12">
        <v>0.5</v>
      </c>
      <c r="D39" s="12">
        <v>0.5</v>
      </c>
      <c r="E39" s="37" t="s">
        <v>15</v>
      </c>
    </row>
    <row r="40" spans="1:5" ht="12.75">
      <c r="A40" s="16" t="s">
        <v>29</v>
      </c>
      <c r="B40" s="22">
        <f>20.4+20*LOG(B35)+20*LOG(B37)+10*LOG(B39)</f>
        <v>17.688507039218916</v>
      </c>
      <c r="C40" s="22">
        <f>20.4+20*LOG(C35)+20*LOG(C37)+10*LOG(C39)</f>
        <v>17.688507039218916</v>
      </c>
      <c r="D40" s="22">
        <f>20.4+20*LOG(D35)+20*LOG(D37)+10*LOG(D39)</f>
        <v>36.29907174599658</v>
      </c>
      <c r="E40" s="37" t="s">
        <v>10</v>
      </c>
    </row>
    <row r="41" spans="1:5" ht="15.75">
      <c r="A41" s="16" t="s">
        <v>34</v>
      </c>
      <c r="B41" s="8">
        <v>20</v>
      </c>
      <c r="C41" s="8">
        <v>5</v>
      </c>
      <c r="D41" s="8">
        <v>100</v>
      </c>
      <c r="E41" s="37" t="s">
        <v>11</v>
      </c>
    </row>
    <row r="42" spans="1:5" ht="12.75">
      <c r="A42" s="16" t="s">
        <v>24</v>
      </c>
      <c r="B42" s="8">
        <v>-5</v>
      </c>
      <c r="C42" s="8">
        <v>-5</v>
      </c>
      <c r="D42" s="8">
        <v>-5</v>
      </c>
      <c r="E42" s="37" t="s">
        <v>12</v>
      </c>
    </row>
    <row r="43" spans="1:5" ht="12.75">
      <c r="A43" s="16" t="s">
        <v>54</v>
      </c>
      <c r="B43" s="22">
        <f>10*LOG(B41)+B40+B42</f>
        <v>25.698806995858728</v>
      </c>
      <c r="C43" s="22">
        <f>10*LOG(C41)+C40+C42</f>
        <v>19.678207082579103</v>
      </c>
      <c r="D43" s="22">
        <f>10*LOG(D41)+D40+D42</f>
        <v>51.29907174599658</v>
      </c>
      <c r="E43" s="37" t="s">
        <v>13</v>
      </c>
    </row>
    <row r="44" spans="1:5" ht="12.75">
      <c r="A44" s="16" t="s">
        <v>55</v>
      </c>
      <c r="B44" s="28">
        <f>B43-10*LOG10(B67)</f>
        <v>35.69880699585873</v>
      </c>
      <c r="C44" s="28">
        <v>-7.5</v>
      </c>
      <c r="D44" s="28">
        <v>3.2</v>
      </c>
      <c r="E44" s="37" t="s">
        <v>13</v>
      </c>
    </row>
    <row r="45" spans="1:5" ht="12.75">
      <c r="A45" s="15" t="s">
        <v>39</v>
      </c>
      <c r="B45" s="33">
        <v>26000</v>
      </c>
      <c r="C45" s="33">
        <v>26000</v>
      </c>
      <c r="D45" s="33">
        <v>38000</v>
      </c>
      <c r="E45" s="37" t="s">
        <v>14</v>
      </c>
    </row>
    <row r="46" spans="1:5" ht="12.75">
      <c r="A46" s="16" t="s">
        <v>25</v>
      </c>
      <c r="B46" s="9">
        <f>-(92.45+20*LOG(B45)+20*LOG(B35))</f>
        <v>-197.52644877416148</v>
      </c>
      <c r="C46" s="9">
        <f>-(92.45+20*LOG(C45)+20*LOG(C35))</f>
        <v>-197.52644877416148</v>
      </c>
      <c r="D46" s="9">
        <f>-(92.45+20*LOG(D45)+20*LOG(D35))</f>
        <v>-196.51065774029422</v>
      </c>
      <c r="E46" s="37" t="s">
        <v>12</v>
      </c>
    </row>
    <row r="47" spans="1:5" ht="12.75">
      <c r="A47" s="16" t="s">
        <v>38</v>
      </c>
      <c r="B47" s="8">
        <v>-1.5</v>
      </c>
      <c r="C47" s="8">
        <v>-1.5</v>
      </c>
      <c r="D47" s="8">
        <v>-1.5</v>
      </c>
      <c r="E47" s="37" t="s">
        <v>12</v>
      </c>
    </row>
    <row r="48" spans="1:5" ht="12.75">
      <c r="A48" s="16" t="s">
        <v>26</v>
      </c>
      <c r="B48" s="7">
        <f>B46+B47</f>
        <v>-199.02644877416148</v>
      </c>
      <c r="C48" s="7">
        <f>C46+C47</f>
        <v>-199.02644877416148</v>
      </c>
      <c r="D48" s="7">
        <f>D46+D47</f>
        <v>-198.01065774029422</v>
      </c>
      <c r="E48" s="37" t="s">
        <v>12</v>
      </c>
    </row>
    <row r="49" spans="1:5" ht="12.75">
      <c r="A49" s="15" t="s">
        <v>2</v>
      </c>
      <c r="B49" s="5" t="s">
        <v>31</v>
      </c>
      <c r="C49" s="5" t="s">
        <v>31</v>
      </c>
      <c r="D49" s="5" t="s">
        <v>31</v>
      </c>
      <c r="E49" s="37"/>
    </row>
    <row r="50" spans="1:5" ht="12.75">
      <c r="A50" s="16" t="s">
        <v>21</v>
      </c>
      <c r="B50" s="6">
        <v>7</v>
      </c>
      <c r="C50" s="6">
        <v>7</v>
      </c>
      <c r="D50" s="6">
        <v>9</v>
      </c>
      <c r="E50" s="37" t="s">
        <v>8</v>
      </c>
    </row>
    <row r="51" spans="1:5" ht="12.75">
      <c r="A51" s="16" t="s">
        <v>22</v>
      </c>
      <c r="B51" s="7">
        <f>21/(B35*B50)</f>
        <v>0.43478260869565216</v>
      </c>
      <c r="C51" s="7">
        <f>21/(C35*C50)</f>
        <v>0.43478260869565216</v>
      </c>
      <c r="D51" s="7">
        <f>21/(D35*D50)</f>
        <v>0.5555555555555555</v>
      </c>
      <c r="E51" s="37" t="s">
        <v>9</v>
      </c>
    </row>
    <row r="52" spans="1:5" ht="12.75">
      <c r="A52" s="17" t="s">
        <v>27</v>
      </c>
      <c r="B52" s="12">
        <v>0.55</v>
      </c>
      <c r="C52" s="12">
        <v>0.55</v>
      </c>
      <c r="D52" s="12">
        <v>0.55</v>
      </c>
      <c r="E52" s="37" t="s">
        <v>15</v>
      </c>
    </row>
    <row r="53" spans="1:5" ht="12.75">
      <c r="A53" s="16" t="s">
        <v>35</v>
      </c>
      <c r="B53" s="7">
        <f>20.4+20*LOG(B35)+20*LOG(B50)+10*LOG(B52)</f>
        <v>51.482569509972684</v>
      </c>
      <c r="C53" s="7">
        <f>20.4+20*LOG(C35)+20*LOG(C50)+10*LOG(C52)</f>
        <v>51.482569509972684</v>
      </c>
      <c r="D53" s="7">
        <f>20.4+20*LOG(D35)+20*LOG(D50)+10*LOG(D52)</f>
        <v>49.353462891686945</v>
      </c>
      <c r="E53" s="37" t="s">
        <v>10</v>
      </c>
    </row>
    <row r="54" spans="1:5" ht="12.75">
      <c r="A54" s="16" t="s">
        <v>30</v>
      </c>
      <c r="B54" s="8">
        <v>-2</v>
      </c>
      <c r="C54" s="8">
        <v>-2</v>
      </c>
      <c r="D54" s="8">
        <v>-2</v>
      </c>
      <c r="E54" s="37" t="s">
        <v>12</v>
      </c>
    </row>
    <row r="55" spans="1:5" ht="12.75">
      <c r="A55" s="16" t="s">
        <v>36</v>
      </c>
      <c r="B55" s="28">
        <f>B44+B53+B46+B47+B54</f>
        <v>-113.84507226833006</v>
      </c>
      <c r="C55" s="22">
        <f>C44+C53+C46+C47+C54</f>
        <v>-157.0438792641888</v>
      </c>
      <c r="D55" s="22">
        <f>D44+D53+D46+D47+D54</f>
        <v>-147.4571948486073</v>
      </c>
      <c r="E55" s="37" t="s">
        <v>13</v>
      </c>
    </row>
    <row r="56" spans="1:5" ht="12.75">
      <c r="A56" s="16" t="s">
        <v>37</v>
      </c>
      <c r="B56" s="34">
        <v>26</v>
      </c>
      <c r="C56" s="34">
        <v>26</v>
      </c>
      <c r="D56" s="34">
        <v>26</v>
      </c>
      <c r="E56" s="37" t="s">
        <v>16</v>
      </c>
    </row>
    <row r="57" spans="1:5" ht="12.75">
      <c r="A57" s="16" t="s">
        <v>56</v>
      </c>
      <c r="B57" s="22">
        <f>B53-B56</f>
        <v>25.482569509972684</v>
      </c>
      <c r="C57" s="22">
        <f>C53-C56</f>
        <v>25.482569509972684</v>
      </c>
      <c r="D57" s="22">
        <f>D53-D56</f>
        <v>23.353462891686945</v>
      </c>
      <c r="E57" s="37" t="s">
        <v>17</v>
      </c>
    </row>
    <row r="58" spans="1:5" ht="15.75">
      <c r="A58" s="16" t="s">
        <v>32</v>
      </c>
      <c r="B58" s="28">
        <f>B55-B56+228.6</f>
        <v>88.75492773166994</v>
      </c>
      <c r="C58" s="28">
        <f>C55-C56+228.6</f>
        <v>45.55612073581119</v>
      </c>
      <c r="D58" s="28">
        <f>D55-D56+228.6</f>
        <v>55.14280515139271</v>
      </c>
      <c r="E58" s="37" t="s">
        <v>13</v>
      </c>
    </row>
    <row r="59" spans="1:5" ht="12.75">
      <c r="A59" s="16" t="s">
        <v>52</v>
      </c>
      <c r="B59" s="7">
        <f>10*LOG(B65*10^3)</f>
        <v>33.979400086720375</v>
      </c>
      <c r="C59" s="7">
        <f>10*LOG(C65*10^3)</f>
        <v>33.979400086720375</v>
      </c>
      <c r="D59" s="7">
        <f>10*LOG(D65*10^3)</f>
        <v>36.020599913279625</v>
      </c>
      <c r="E59" s="37" t="s">
        <v>18</v>
      </c>
    </row>
    <row r="60" spans="1:5" ht="15.75">
      <c r="A60" s="16" t="s">
        <v>71</v>
      </c>
      <c r="B60" s="22">
        <f>B58-B59</f>
        <v>54.77552764494956</v>
      </c>
      <c r="C60" s="22">
        <f>C58-C59</f>
        <v>11.576720649090817</v>
      </c>
      <c r="D60" s="22">
        <f>D58-D59</f>
        <v>19.122205238113082</v>
      </c>
      <c r="E60" s="37" t="s">
        <v>18</v>
      </c>
    </row>
    <row r="61" spans="1:5" ht="15.75">
      <c r="A61" s="16" t="s">
        <v>72</v>
      </c>
      <c r="B61" s="28">
        <f>-10*LOG(10^(-B34/10)+10^(-B60/10))</f>
        <v>-6.904042940458837</v>
      </c>
      <c r="C61" s="28">
        <f>-10*LOG(10^(-C34/10)+10^(-C60/10))</f>
        <v>2.6098198972391495</v>
      </c>
      <c r="D61" s="28">
        <f>-10*LOG(10^(-D34/10)+10^(-D60/10))</f>
        <v>6.699489693707581</v>
      </c>
      <c r="E61" s="37" t="s">
        <v>12</v>
      </c>
    </row>
    <row r="62" spans="1:5" ht="15.75">
      <c r="A62" s="16" t="s">
        <v>73</v>
      </c>
      <c r="B62" s="10">
        <v>-0.5</v>
      </c>
      <c r="C62" s="10">
        <v>-0.5</v>
      </c>
      <c r="D62" s="10">
        <v>2.8</v>
      </c>
      <c r="E62" s="37" t="s">
        <v>12</v>
      </c>
    </row>
    <row r="63" spans="1:5" ht="13.5" thickBot="1">
      <c r="A63" s="29" t="s">
        <v>74</v>
      </c>
      <c r="B63" s="40">
        <f>B61-B62</f>
        <v>-6.404042940458837</v>
      </c>
      <c r="C63" s="40">
        <f>C61-C62</f>
        <v>3.1098198972391495</v>
      </c>
      <c r="D63" s="40">
        <f>D61-D62</f>
        <v>3.899489693707581</v>
      </c>
      <c r="E63" s="38" t="s">
        <v>12</v>
      </c>
    </row>
    <row r="64" spans="1:5" ht="12.75">
      <c r="A64" s="41" t="s">
        <v>46</v>
      </c>
      <c r="B64" s="42">
        <v>31.25</v>
      </c>
      <c r="C64" s="42">
        <v>31.25</v>
      </c>
      <c r="D64" s="42">
        <v>31.25</v>
      </c>
      <c r="E64" s="36" t="s">
        <v>19</v>
      </c>
    </row>
    <row r="65" spans="1:5" ht="12.75">
      <c r="A65" s="16" t="s">
        <v>57</v>
      </c>
      <c r="B65" s="10">
        <v>2.5</v>
      </c>
      <c r="C65" s="10">
        <v>2.5</v>
      </c>
      <c r="D65" s="10">
        <v>4</v>
      </c>
      <c r="E65" s="37" t="s">
        <v>45</v>
      </c>
    </row>
    <row r="66" spans="1:5" ht="12.75">
      <c r="A66" s="16" t="s">
        <v>58</v>
      </c>
      <c r="B66" s="10">
        <v>4</v>
      </c>
      <c r="C66" s="10">
        <v>4</v>
      </c>
      <c r="D66" s="10">
        <v>4</v>
      </c>
      <c r="E66" s="37"/>
    </row>
    <row r="67" spans="1:5" ht="12.75">
      <c r="A67" s="21" t="s">
        <v>47</v>
      </c>
      <c r="B67" s="32">
        <v>0.1</v>
      </c>
      <c r="C67" s="32">
        <v>320</v>
      </c>
      <c r="D67" s="32">
        <v>64000</v>
      </c>
      <c r="E67" s="37"/>
    </row>
    <row r="68" spans="1:5" ht="12.75">
      <c r="A68" s="21" t="s">
        <v>48</v>
      </c>
      <c r="B68" s="23">
        <f>B66*B67</f>
        <v>0.4</v>
      </c>
      <c r="C68" s="23">
        <f>C66*C67</f>
        <v>1280</v>
      </c>
      <c r="D68" s="23">
        <f>D66*D67</f>
        <v>256000</v>
      </c>
      <c r="E68" s="37"/>
    </row>
    <row r="69" spans="1:5" ht="12.75">
      <c r="A69" s="16" t="s">
        <v>49</v>
      </c>
      <c r="B69" s="9">
        <f>B64*B67/1000</f>
        <v>0.003125</v>
      </c>
      <c r="C69" s="9">
        <f>C64*C67/1000</f>
        <v>10</v>
      </c>
      <c r="D69" s="9">
        <f>D64*D67/1000</f>
        <v>2000</v>
      </c>
      <c r="E69" s="37" t="s">
        <v>19</v>
      </c>
    </row>
    <row r="70" spans="1:5" ht="12.75">
      <c r="A70" s="18" t="s">
        <v>5</v>
      </c>
      <c r="B70" s="27">
        <f>B64*B68/1000</f>
        <v>0.0125</v>
      </c>
      <c r="C70" s="27">
        <f>C64*C68/1000</f>
        <v>40</v>
      </c>
      <c r="D70" s="27">
        <f>D64*D68/1000</f>
        <v>8000</v>
      </c>
      <c r="E70" s="37" t="s">
        <v>20</v>
      </c>
    </row>
    <row r="71" spans="1:5" ht="13.5" thickBot="1">
      <c r="A71" s="43" t="s">
        <v>50</v>
      </c>
      <c r="B71" s="35" t="str">
        <f>IF(B63&lt;0,"NO","YES")</f>
        <v>NO</v>
      </c>
      <c r="C71" s="35" t="str">
        <f>IF(C63&lt;0,"NO","YES")</f>
        <v>YES</v>
      </c>
      <c r="D71" s="35" t="str">
        <f>IF(D63&lt;0,"NO","YES")</f>
        <v>YES</v>
      </c>
      <c r="E71" s="39"/>
    </row>
    <row r="72" ht="15" customHeight="1">
      <c r="A72" s="13"/>
    </row>
    <row r="73" spans="1:5" ht="12.75">
      <c r="A73" s="13"/>
      <c r="B73" s="14"/>
      <c r="C73" s="14"/>
      <c r="D73" s="14"/>
      <c r="E73" s="14"/>
    </row>
  </sheetData>
  <sheetProtection/>
  <printOptions/>
  <pageMargins left="0.5" right="0.5" top="0.5" bottom="0.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Chrism</cp:lastModifiedBy>
  <cp:lastPrinted>2012-02-09T01:34:00Z</cp:lastPrinted>
  <dcterms:created xsi:type="dcterms:W3CDTF">1996-10-14T23:33:28Z</dcterms:created>
  <dcterms:modified xsi:type="dcterms:W3CDTF">2012-02-09T19:20:23Z</dcterms:modified>
  <cp:category/>
  <cp:version/>
  <cp:contentType/>
  <cp:contentStatus/>
</cp:coreProperties>
</file>